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Publii\sites\antoni-l-laszewski\input\media\files\"/>
    </mc:Choice>
  </mc:AlternateContent>
  <xr:revisionPtr revIDLastSave="0" documentId="13_ncr:1_{A7380331-4528-4A58-8959-A47B57A84AD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bliczeni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" i="2" l="1"/>
  <c r="P16" i="2"/>
  <c r="B8" i="2"/>
  <c r="P7" i="2"/>
  <c r="K7" i="2"/>
  <c r="J7" i="2"/>
  <c r="I7" i="2"/>
  <c r="H7" i="2"/>
  <c r="G7" i="2"/>
  <c r="F7" i="2"/>
  <c r="E7" i="2"/>
  <c r="D7" i="2"/>
  <c r="C7" i="2"/>
  <c r="C8" i="2" s="1"/>
  <c r="D8" i="2" s="1"/>
  <c r="E8" i="2" s="1"/>
  <c r="F8" i="2" s="1"/>
  <c r="G8" i="2" s="1"/>
  <c r="H8" i="2" s="1"/>
  <c r="I8" i="2" s="1"/>
  <c r="J8" i="2" s="1"/>
  <c r="K8" i="2" s="1"/>
  <c r="T9" i="2" s="1"/>
  <c r="C4" i="2"/>
  <c r="B5" i="2" s="1"/>
  <c r="P8" i="2" s="1"/>
  <c r="D4" i="2" l="1"/>
  <c r="E4" i="2" l="1"/>
  <c r="C5" i="2"/>
  <c r="P9" i="2" s="1"/>
  <c r="F4" i="2" l="1"/>
  <c r="D5" i="2"/>
  <c r="P10" i="2" s="1"/>
  <c r="E5" i="2" l="1"/>
  <c r="P11" i="2" s="1"/>
  <c r="G4" i="2"/>
  <c r="F5" i="2" l="1"/>
  <c r="P12" i="2" s="1"/>
  <c r="H4" i="2"/>
  <c r="I4" i="2" l="1"/>
  <c r="G5" i="2"/>
  <c r="P13" i="2" s="1"/>
  <c r="J4" i="2" l="1"/>
  <c r="H5" i="2"/>
  <c r="P14" i="2" s="1"/>
  <c r="I5" i="2" l="1"/>
  <c r="P15" i="2" s="1"/>
  <c r="K4" i="2"/>
  <c r="J5" i="2" l="1"/>
  <c r="L4" i="2"/>
  <c r="M4" i="2" l="1"/>
  <c r="K5" i="2"/>
  <c r="P17" i="2" s="1"/>
  <c r="N4" i="2" l="1"/>
  <c r="M5" i="2" s="1"/>
  <c r="P19" i="2" s="1"/>
  <c r="L5" i="2"/>
  <c r="P18" i="2" s="1"/>
  <c r="P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Antoni Ludwik Łaszewski</author>
  </authors>
  <commentList>
    <comment ref="A3" authorId="0" shapeId="0" xr:uid="{2F5BC9FD-FE16-43EC-A43E-BDE46803424E}">
      <text>
        <r>
          <rPr>
            <sz val="9"/>
            <color indexed="81"/>
            <rFont val="Tahoma"/>
            <family val="2"/>
            <charset val="238"/>
          </rPr>
          <t>Nominał rośnie co miesiąc o inflację m/m dwa miesiące wcześniejszą. W ciągu roku wzrośnie więc tyle ile wyniesie inflacja r/r dwa miesiące przed końcem okresu.</t>
        </r>
      </text>
    </comment>
    <comment ref="C3" authorId="0" shapeId="0" xr:uid="{5E17EE72-C7B0-4761-B216-5CF7D2F7745D}">
      <text>
        <r>
          <rPr>
            <sz val="9"/>
            <color indexed="81"/>
            <rFont val="Tahoma"/>
            <family val="2"/>
            <charset val="238"/>
          </rPr>
          <t>Inflacja prognozowana na czerwiec 2025</t>
        </r>
      </text>
    </comment>
    <comment ref="B4" authorId="0" shapeId="0" xr:uid="{F2739863-B093-406D-985C-605774AFDA2D}">
      <text>
        <r>
          <rPr>
            <sz val="9"/>
            <color indexed="81"/>
            <rFont val="Tahoma"/>
            <family val="2"/>
            <charset val="238"/>
          </rPr>
          <t>Nominał w dniu zakupu (sierpień 2024)</t>
        </r>
      </text>
    </comment>
    <comment ref="B5" authorId="0" shapeId="0" xr:uid="{58CF8FF1-1C33-4DE5-8DFC-5DCDE1DE4E30}">
      <text>
        <r>
          <rPr>
            <sz val="9"/>
            <color indexed="81"/>
            <rFont val="Tahoma"/>
            <family val="2"/>
            <charset val="238"/>
          </rPr>
          <t>Odsetki za okres sierpień 2024-lipiec 2025</t>
        </r>
      </text>
    </comment>
    <comment ref="B7" authorId="0" shapeId="0" xr:uid="{BA5C1EEF-F702-40B6-A2A5-0CB4A11BD70C}">
      <text>
        <r>
          <rPr>
            <sz val="9"/>
            <color indexed="81"/>
            <rFont val="Tahoma"/>
            <family val="2"/>
            <charset val="238"/>
          </rPr>
          <t>Oprocentowanie w okresie sierpień 2024-lipiec 2025</t>
        </r>
      </text>
    </comment>
    <comment ref="B8" authorId="0" shapeId="0" xr:uid="{E003726D-5B72-42FB-803D-5D2DDE2765CF}">
      <text>
        <r>
          <rPr>
            <sz val="9"/>
            <color indexed="81"/>
            <rFont val="Tahoma"/>
            <family val="2"/>
            <charset val="238"/>
          </rPr>
          <t>Nominał + odsetki na lipiec 2025</t>
        </r>
      </text>
    </comment>
  </commentList>
</comments>
</file>

<file path=xl/sharedStrings.xml><?xml version="1.0" encoding="utf-8"?>
<sst xmlns="http://schemas.openxmlformats.org/spreadsheetml/2006/main" count="22" uniqueCount="19">
  <si>
    <t>Początek rocznych okresów</t>
  </si>
  <si>
    <t>IZ0836</t>
  </si>
  <si>
    <t>Inflacja r/r w czercu danego roku</t>
  </si>
  <si>
    <t>Nominał na początku okresu</t>
  </si>
  <si>
    <t>Odsetki za okres (płatne w sierpniu kolejnego roku)</t>
  </si>
  <si>
    <t>EDO</t>
  </si>
  <si>
    <t>Oprocentowanie obligacji w okresie</t>
  </si>
  <si>
    <t>Nominał + odsetki na koniec okresu</t>
  </si>
  <si>
    <t>cena zakupu</t>
  </si>
  <si>
    <t>XIRR</t>
  </si>
  <si>
    <t>UWAGA: Wyliczenia bazują na pewnych uproszczeniach, w jednym miejscu założone jest dokonywanie inwestycji na początku sierpnia, w drugim wypłata odsetek 25 sierpnia a w trzecim (do XIRR), że wszystkie przepływy są w ostatnim dniu sierpnia.</t>
  </si>
  <si>
    <t>Nie ma to istotnego wpływu na otrzymane wyniki, a pomaga uprościć obliczenia.</t>
  </si>
  <si>
    <t>Materiał zawiera prywatne opinie autora i nie stanowi rekomendacji inwestycyjnej. Inwestowanie w obligacje wiąże się z ryzykiem i powinno być poprzedzone wnikliwą analizą. Autor dołożył staranności, aby wszystkie opisy i wyliczenia nie zawierały błędów, nie może jednak tego zagwarantować.</t>
  </si>
  <si>
    <t>Oprocował: Antoni Ludwik Łaszewski</t>
  </si>
  <si>
    <t>X (Twitter): @AntoniLaszewski</t>
  </si>
  <si>
    <t>Makler Papierów Wartościowych nr 3828</t>
  </si>
  <si>
    <t>laszewski.eu</t>
  </si>
  <si>
    <t>LinkedIn: Antoni Ludwik Łaszewski</t>
  </si>
  <si>
    <r>
      <t xml:space="preserve">Plik stanowi załącznik do artykułu: </t>
    </r>
    <r>
      <rPr>
        <i/>
        <sz val="11"/>
        <rFont val="Calibri"/>
        <family val="2"/>
        <charset val="238"/>
        <scheme val="minor"/>
      </rPr>
      <t>IZ0836 czyli dlaczego warto kupić obligacje antyinflacyjne z Catalyst?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</si>
</sst>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3" fillId="2" borderId="1" xfId="0" applyFont="1" applyFill="1" applyBorder="1" applyAlignment="1">
      <alignment horizontal="center"/>
    </xf>
    <xf numFmtId="17" fontId="0" fillId="2" borderId="1" xfId="0" applyNumberFormat="1" applyFill="1" applyBorder="1"/>
    <xf numFmtId="0" fontId="0" fillId="4" borderId="2" xfId="0" applyFill="1" applyBorder="1"/>
    <xf numFmtId="164" fontId="0" fillId="4" borderId="2" xfId="1" applyNumberFormat="1" applyFont="1" applyFill="1" applyBorder="1"/>
    <xf numFmtId="0" fontId="0" fillId="2" borderId="2" xfId="0" applyFill="1" applyBorder="1"/>
    <xf numFmtId="4" fontId="0" fillId="2" borderId="2" xfId="0" applyNumberFormat="1" applyFill="1" applyBorder="1"/>
    <xf numFmtId="0" fontId="3" fillId="2" borderId="0" xfId="0" applyFont="1" applyFill="1" applyAlignment="1">
      <alignment horizontal="center"/>
    </xf>
    <xf numFmtId="10" fontId="0" fillId="2" borderId="2" xfId="1" applyNumberFormat="1" applyFont="1" applyFill="1" applyBorder="1"/>
    <xf numFmtId="164" fontId="0" fillId="2" borderId="2" xfId="1" applyNumberFormat="1" applyFont="1" applyFill="1" applyBorder="1"/>
    <xf numFmtId="14" fontId="0" fillId="2" borderId="3" xfId="0" applyNumberFormat="1" applyFill="1" applyBorder="1"/>
    <xf numFmtId="4" fontId="0" fillId="2" borderId="3" xfId="0" applyNumberFormat="1" applyFill="1" applyBorder="1"/>
    <xf numFmtId="9" fontId="0" fillId="5" borderId="0" xfId="0" applyNumberFormat="1" applyFill="1" applyAlignment="1">
      <alignment horizontal="center"/>
    </xf>
    <xf numFmtId="0" fontId="0" fillId="2" borderId="3" xfId="0" applyFill="1" applyBorder="1"/>
    <xf numFmtId="14" fontId="0" fillId="2" borderId="0" xfId="0" applyNumberFormat="1" applyFill="1"/>
    <xf numFmtId="4" fontId="0" fillId="2" borderId="0" xfId="0" applyNumberFormat="1" applyFill="1"/>
    <xf numFmtId="0" fontId="3" fillId="2" borderId="3" xfId="0" applyFont="1" applyFill="1" applyBorder="1"/>
    <xf numFmtId="164" fontId="3" fillId="2" borderId="3" xfId="1" applyNumberFormat="1" applyFont="1" applyFill="1" applyBorder="1"/>
    <xf numFmtId="165" fontId="0" fillId="2" borderId="0" xfId="0" applyNumberFormat="1" applyFill="1"/>
    <xf numFmtId="0" fontId="4" fillId="2" borderId="0" xfId="0" applyFont="1" applyFill="1"/>
    <xf numFmtId="0" fontId="4" fillId="0" borderId="0" xfId="0" applyFont="1"/>
    <xf numFmtId="0" fontId="3" fillId="2" borderId="0" xfId="0" applyFont="1" applyFill="1"/>
    <xf numFmtId="0" fontId="1" fillId="2" borderId="0" xfId="0" applyFont="1" applyFill="1"/>
    <xf numFmtId="0" fontId="7" fillId="2" borderId="0" xfId="2" applyFont="1" applyFill="1"/>
    <xf numFmtId="0" fontId="8" fillId="0" borderId="0" xfId="2" applyFont="1"/>
    <xf numFmtId="0" fontId="8" fillId="2" borderId="0" xfId="2" applyFont="1" applyFill="1"/>
    <xf numFmtId="0" fontId="0" fillId="3" borderId="0" xfId="0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3">
    <cellStyle name="Hiperłącze" xfId="2" builtinId="8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aszewski.eu/" TargetMode="External"/><Relationship Id="rId2" Type="http://schemas.openxmlformats.org/officeDocument/2006/relationships/hyperlink" Target="https://laszewski.eu/blog/iz0836-obligacje-antyinflacyjne-catalyst" TargetMode="External"/><Relationship Id="rId1" Type="http://schemas.openxmlformats.org/officeDocument/2006/relationships/hyperlink" Target="https://x.com/AntoniLaszewski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hyperlink" Target="https://www.linkedin.com/in/antonilaszews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403F5-F0AB-4049-AF41-F57A6723097F}">
  <dimension ref="A1:W31"/>
  <sheetViews>
    <sheetView tabSelected="1" workbookViewId="0"/>
  </sheetViews>
  <sheetFormatPr defaultRowHeight="15" x14ac:dyDescent="0.25"/>
  <cols>
    <col min="1" max="1" width="47.85546875" customWidth="1"/>
    <col min="3" max="3" width="9.5703125" bestFit="1" customWidth="1"/>
    <col min="15" max="15" width="10.140625" bestFit="1" customWidth="1"/>
    <col min="18" max="19" width="10.140625" bestFit="1" customWidth="1"/>
    <col min="20" max="20" width="12" bestFit="1" customWidth="1"/>
    <col min="22" max="22" width="12" bestFit="1" customWidth="1"/>
  </cols>
  <sheetData>
    <row r="1" spans="1:23" x14ac:dyDescent="0.25">
      <c r="A1" s="1"/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2" t="s">
        <v>1</v>
      </c>
      <c r="B2" s="3">
        <v>45505</v>
      </c>
      <c r="C2" s="3">
        <v>45870</v>
      </c>
      <c r="D2" s="3">
        <v>46235</v>
      </c>
      <c r="E2" s="3">
        <v>46600</v>
      </c>
      <c r="F2" s="3">
        <v>46966</v>
      </c>
      <c r="G2" s="3">
        <v>47331</v>
      </c>
      <c r="H2" s="3">
        <v>47696</v>
      </c>
      <c r="I2" s="3">
        <v>48061</v>
      </c>
      <c r="J2" s="3">
        <v>48427</v>
      </c>
      <c r="K2" s="3">
        <v>48792</v>
      </c>
      <c r="L2" s="3">
        <v>49157</v>
      </c>
      <c r="M2" s="3">
        <v>49522</v>
      </c>
      <c r="N2" s="3">
        <v>49888</v>
      </c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4" t="s">
        <v>2</v>
      </c>
      <c r="B3" s="4"/>
      <c r="C3" s="5">
        <v>0.06</v>
      </c>
      <c r="D3" s="5">
        <v>2.7E-2</v>
      </c>
      <c r="E3" s="5">
        <v>2.5000000000000001E-2</v>
      </c>
      <c r="F3" s="5">
        <v>2.5000000000000001E-2</v>
      </c>
      <c r="G3" s="5">
        <v>2.5000000000000001E-2</v>
      </c>
      <c r="H3" s="5">
        <v>2.5000000000000001E-2</v>
      </c>
      <c r="I3" s="5">
        <v>2.5000000000000001E-2</v>
      </c>
      <c r="J3" s="5">
        <v>2.5000000000000001E-2</v>
      </c>
      <c r="K3" s="5">
        <v>2.5000000000000001E-2</v>
      </c>
      <c r="L3" s="5">
        <v>2.5000000000000001E-2</v>
      </c>
      <c r="M3" s="5">
        <v>2.5000000000000001E-2</v>
      </c>
      <c r="N3" s="5">
        <v>2.5000000000000001E-2</v>
      </c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6" t="s">
        <v>3</v>
      </c>
      <c r="B4" s="7">
        <v>1027.02</v>
      </c>
      <c r="C4" s="7">
        <f>B4*(C3+1)</f>
        <v>1088.6412</v>
      </c>
      <c r="D4" s="7">
        <f t="shared" ref="D4:N4" si="0">C4*(D3+1)</f>
        <v>1118.0345124</v>
      </c>
      <c r="E4" s="7">
        <f t="shared" si="0"/>
        <v>1145.98537521</v>
      </c>
      <c r="F4" s="7">
        <f t="shared" si="0"/>
        <v>1174.6350095902499</v>
      </c>
      <c r="G4" s="7">
        <f t="shared" si="0"/>
        <v>1204.000884830006</v>
      </c>
      <c r="H4" s="7">
        <f t="shared" si="0"/>
        <v>1234.1009069507561</v>
      </c>
      <c r="I4" s="7">
        <f t="shared" si="0"/>
        <v>1264.9534296245249</v>
      </c>
      <c r="J4" s="7">
        <f t="shared" si="0"/>
        <v>1296.5772653651379</v>
      </c>
      <c r="K4" s="7">
        <f t="shared" si="0"/>
        <v>1328.9916969992662</v>
      </c>
      <c r="L4" s="7">
        <f t="shared" si="0"/>
        <v>1362.2164894242478</v>
      </c>
      <c r="M4" s="7">
        <f t="shared" si="0"/>
        <v>1396.2719016598539</v>
      </c>
      <c r="N4" s="7">
        <f t="shared" si="0"/>
        <v>1431.1786992013501</v>
      </c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6" t="s">
        <v>4</v>
      </c>
      <c r="B5" s="7">
        <f t="shared" ref="B5:M5" si="1">C4*2%</f>
        <v>21.772824</v>
      </c>
      <c r="C5" s="7">
        <f t="shared" si="1"/>
        <v>22.360690248000001</v>
      </c>
      <c r="D5" s="7">
        <f t="shared" si="1"/>
        <v>22.919707504200002</v>
      </c>
      <c r="E5" s="7">
        <f t="shared" si="1"/>
        <v>23.492700191804996</v>
      </c>
      <c r="F5" s="7">
        <f t="shared" si="1"/>
        <v>24.080017696600123</v>
      </c>
      <c r="G5" s="7">
        <f t="shared" si="1"/>
        <v>24.682018139015124</v>
      </c>
      <c r="H5" s="7">
        <f t="shared" si="1"/>
        <v>25.299068592490499</v>
      </c>
      <c r="I5" s="7">
        <f t="shared" si="1"/>
        <v>25.931545307302759</v>
      </c>
      <c r="J5" s="7">
        <f t="shared" si="1"/>
        <v>26.579833939985324</v>
      </c>
      <c r="K5" s="7">
        <f t="shared" si="1"/>
        <v>27.244329788484958</v>
      </c>
      <c r="L5" s="7">
        <f t="shared" si="1"/>
        <v>27.925438033197079</v>
      </c>
      <c r="M5" s="7">
        <f t="shared" si="1"/>
        <v>28.623573984027004</v>
      </c>
      <c r="N5" s="6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8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8" t="s">
        <v>1</v>
      </c>
      <c r="P6" s="28"/>
      <c r="Q6" s="1"/>
      <c r="R6" s="1"/>
      <c r="S6" s="28" t="s">
        <v>5</v>
      </c>
      <c r="T6" s="28"/>
      <c r="U6" s="1"/>
      <c r="V6" s="1"/>
      <c r="W6" s="1"/>
    </row>
    <row r="7" spans="1:23" x14ac:dyDescent="0.25">
      <c r="A7" s="6" t="s">
        <v>6</v>
      </c>
      <c r="B7" s="9">
        <v>6.5500000000000003E-2</v>
      </c>
      <c r="C7" s="10">
        <f t="shared" ref="C7:K7" si="2">C3+2%</f>
        <v>0.08</v>
      </c>
      <c r="D7" s="10">
        <f t="shared" si="2"/>
        <v>4.7E-2</v>
      </c>
      <c r="E7" s="10">
        <f t="shared" si="2"/>
        <v>4.4999999999999998E-2</v>
      </c>
      <c r="F7" s="10">
        <f t="shared" si="2"/>
        <v>4.4999999999999998E-2</v>
      </c>
      <c r="G7" s="10">
        <f t="shared" si="2"/>
        <v>4.4999999999999998E-2</v>
      </c>
      <c r="H7" s="10">
        <f t="shared" si="2"/>
        <v>4.4999999999999998E-2</v>
      </c>
      <c r="I7" s="10">
        <f t="shared" si="2"/>
        <v>4.4999999999999998E-2</v>
      </c>
      <c r="J7" s="10">
        <f t="shared" si="2"/>
        <v>4.4999999999999998E-2</v>
      </c>
      <c r="K7" s="10">
        <f t="shared" si="2"/>
        <v>4.4999999999999998E-2</v>
      </c>
      <c r="L7" s="1"/>
      <c r="M7" s="1"/>
      <c r="N7" s="1"/>
      <c r="O7" s="11">
        <v>45535</v>
      </c>
      <c r="P7" s="12">
        <f>-B4*Q7</f>
        <v>-924.31799999999998</v>
      </c>
      <c r="Q7" s="13">
        <v>0.9</v>
      </c>
      <c r="R7" s="1"/>
      <c r="S7" s="11">
        <v>45535</v>
      </c>
      <c r="T7" s="14">
        <v>-100</v>
      </c>
      <c r="U7" s="1"/>
      <c r="V7" s="1"/>
      <c r="W7" s="1"/>
    </row>
    <row r="8" spans="1:23" x14ac:dyDescent="0.25">
      <c r="A8" s="6" t="s">
        <v>7</v>
      </c>
      <c r="B8" s="7">
        <f>100*(1+B7)</f>
        <v>106.55000000000001</v>
      </c>
      <c r="C8" s="7">
        <f>B8*(1+C7)</f>
        <v>115.07400000000003</v>
      </c>
      <c r="D8" s="7">
        <f t="shared" ref="D8:J8" si="3">C8*(1+D7)</f>
        <v>120.48247800000001</v>
      </c>
      <c r="E8" s="7">
        <f t="shared" si="3"/>
        <v>125.90418951000001</v>
      </c>
      <c r="F8" s="7">
        <f t="shared" si="3"/>
        <v>131.56987803794999</v>
      </c>
      <c r="G8" s="7">
        <f t="shared" si="3"/>
        <v>137.49052254965773</v>
      </c>
      <c r="H8" s="7">
        <f t="shared" si="3"/>
        <v>143.6775960643923</v>
      </c>
      <c r="I8" s="7">
        <f t="shared" si="3"/>
        <v>150.14308788728994</v>
      </c>
      <c r="J8" s="7">
        <f t="shared" si="3"/>
        <v>156.89952684221797</v>
      </c>
      <c r="K8" s="7">
        <f>J8*(1+K7)</f>
        <v>163.96000555011776</v>
      </c>
      <c r="L8" s="1"/>
      <c r="M8" s="1"/>
      <c r="N8" s="1"/>
      <c r="O8" s="15">
        <v>45900</v>
      </c>
      <c r="P8" s="16">
        <f>B5</f>
        <v>21.772824</v>
      </c>
      <c r="Q8" s="1" t="s">
        <v>8</v>
      </c>
      <c r="R8" s="1"/>
      <c r="S8" s="15">
        <v>49187</v>
      </c>
      <c r="T8" s="16">
        <f>K8</f>
        <v>163.96000555011776</v>
      </c>
      <c r="U8" s="1"/>
      <c r="V8" s="1"/>
      <c r="W8" s="1"/>
    </row>
    <row r="9" spans="1:2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5">
        <v>46265</v>
      </c>
      <c r="P9" s="16">
        <f>C5</f>
        <v>22.360690248000001</v>
      </c>
      <c r="Q9" s="1"/>
      <c r="R9" s="1"/>
      <c r="S9" s="17" t="s">
        <v>9</v>
      </c>
      <c r="T9" s="18">
        <f>XIRR(T7:T8,S7:S8)</f>
        <v>5.0659599900245669E-2</v>
      </c>
      <c r="U9" s="1"/>
      <c r="V9" s="1"/>
      <c r="W9" s="1"/>
    </row>
    <row r="10" spans="1:2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5">
        <v>46630</v>
      </c>
      <c r="P10" s="16">
        <f>D5</f>
        <v>22.919707504200002</v>
      </c>
      <c r="Q10" s="1"/>
      <c r="R10" s="1"/>
      <c r="S10" s="1"/>
      <c r="T10" s="1"/>
      <c r="U10" s="1"/>
      <c r="V10" s="1"/>
      <c r="W10" s="1"/>
    </row>
    <row r="11" spans="1:2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5">
        <v>46996</v>
      </c>
      <c r="P11" s="16">
        <f>E5</f>
        <v>23.492700191804996</v>
      </c>
      <c r="Q11" s="1"/>
      <c r="R11" s="1"/>
      <c r="S11" s="1"/>
      <c r="T11" s="1"/>
      <c r="U11" s="1"/>
      <c r="V11" s="1"/>
      <c r="W11" s="1"/>
    </row>
    <row r="12" spans="1:2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5">
        <v>47361</v>
      </c>
      <c r="P12" s="16">
        <f>F5</f>
        <v>24.080017696600123</v>
      </c>
      <c r="Q12" s="1"/>
      <c r="R12" s="1"/>
      <c r="S12" s="1"/>
      <c r="T12" s="1"/>
      <c r="U12" s="1"/>
      <c r="V12" s="1"/>
      <c r="W12" s="1"/>
    </row>
    <row r="13" spans="1:23" x14ac:dyDescent="0.25">
      <c r="A13" s="1"/>
      <c r="B13" s="1"/>
      <c r="C13" s="19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5">
        <v>47726</v>
      </c>
      <c r="P13" s="16">
        <f>G5</f>
        <v>24.682018139015124</v>
      </c>
      <c r="Q13" s="1"/>
      <c r="R13" s="1"/>
      <c r="S13" s="1"/>
      <c r="T13" s="1"/>
      <c r="U13" s="1"/>
      <c r="V13" s="1"/>
      <c r="W13" s="1"/>
    </row>
    <row r="14" spans="1:2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5">
        <v>48091</v>
      </c>
      <c r="P14" s="16">
        <f>H5</f>
        <v>25.299068592490499</v>
      </c>
      <c r="Q14" s="1"/>
      <c r="R14" s="1"/>
      <c r="S14" s="1"/>
      <c r="T14" s="1"/>
      <c r="U14" s="1"/>
      <c r="V14" s="1"/>
      <c r="W14" s="1"/>
    </row>
    <row r="15" spans="1:2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5">
        <v>48457</v>
      </c>
      <c r="P15" s="16">
        <f>I5</f>
        <v>25.931545307302759</v>
      </c>
      <c r="Q15" s="1"/>
      <c r="R15" s="1"/>
      <c r="S15" s="1"/>
      <c r="T15" s="1"/>
      <c r="U15" s="1"/>
      <c r="V15" s="1"/>
      <c r="W15" s="1"/>
    </row>
    <row r="16" spans="1:2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5">
        <v>48822</v>
      </c>
      <c r="P16" s="16">
        <f>J5</f>
        <v>26.579833939985324</v>
      </c>
      <c r="Q16" s="1"/>
      <c r="R16" s="1"/>
      <c r="S16" s="1"/>
      <c r="T16" s="1"/>
      <c r="U16" s="1"/>
      <c r="V16" s="1"/>
      <c r="W16" s="1"/>
    </row>
    <row r="17" spans="1:2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5">
        <v>49187</v>
      </c>
      <c r="P17" s="16">
        <f>K5</f>
        <v>27.244329788484958</v>
      </c>
      <c r="Q17" s="1"/>
      <c r="R17" s="1"/>
      <c r="S17" s="1"/>
      <c r="T17" s="1"/>
      <c r="U17" s="1"/>
      <c r="V17" s="1"/>
      <c r="W17" s="1"/>
    </row>
    <row r="18" spans="1:2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5">
        <v>49552</v>
      </c>
      <c r="P18" s="16">
        <f>L5</f>
        <v>27.925438033197079</v>
      </c>
      <c r="Q18" s="1"/>
      <c r="R18" s="1"/>
      <c r="S18" s="1"/>
      <c r="T18" s="1"/>
      <c r="U18" s="1"/>
      <c r="V18" s="1"/>
      <c r="W18" s="1"/>
    </row>
    <row r="19" spans="1:2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5">
        <v>49918</v>
      </c>
      <c r="P19" s="16">
        <f>M5+N4</f>
        <v>1459.8022731853771</v>
      </c>
      <c r="Q19" s="1"/>
      <c r="R19" s="1"/>
      <c r="S19" s="1"/>
      <c r="T19" s="1"/>
      <c r="U19" s="1"/>
      <c r="V19" s="1"/>
      <c r="W19" s="1"/>
    </row>
    <row r="20" spans="1:2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7" t="s">
        <v>9</v>
      </c>
      <c r="P20" s="18">
        <f>XIRR(P7:P19,O7:O19)</f>
        <v>5.9269616007804865E-2</v>
      </c>
      <c r="Q20" s="1"/>
      <c r="R20" s="1"/>
      <c r="S20" s="1"/>
      <c r="T20" s="1"/>
      <c r="U20" s="1"/>
      <c r="V20" s="1"/>
      <c r="W20" s="1"/>
    </row>
    <row r="21" spans="1:2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1" t="s">
        <v>10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1" t="s">
        <v>11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s="21" customFormat="1" x14ac:dyDescent="0.25">
      <c r="A24" s="20" t="s">
        <v>12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22" t="s">
        <v>13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t="s">
        <v>15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24" t="s">
        <v>16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23" t="s">
        <v>14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25" t="s">
        <v>17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s="1" customFormat="1" x14ac:dyDescent="0.25">
      <c r="A31" s="26" t="s">
        <v>18</v>
      </c>
    </row>
  </sheetData>
  <mergeCells count="3">
    <mergeCell ref="B1:N1"/>
    <mergeCell ref="O6:P6"/>
    <mergeCell ref="S6:T6"/>
  </mergeCells>
  <hyperlinks>
    <hyperlink ref="A29" r:id="rId1" display="X (Twitter): @antonilaszewski" xr:uid="{159D66B2-94FC-4BAE-A8E8-99275054FBC3}"/>
    <hyperlink ref="A31" r:id="rId2" xr:uid="{C17A2A33-675B-4B64-BB99-3008D6B1083F}"/>
    <hyperlink ref="A28" r:id="rId3" xr:uid="{2A73ACD2-D1C4-4EF8-96AF-197CA5F47370}"/>
    <hyperlink ref="A30" r:id="rId4" display="LinkedIn: AntoniLaszewski" xr:uid="{D16D9782-EF71-411E-8AFE-22D4B9B01D58}"/>
  </hyperlinks>
  <pageMargins left="0.7" right="0.7" top="0.75" bottom="0.75" header="0.3" footer="0.3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Obliczenia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 Ludwik Łaszewski</dc:creator>
  <cp:lastModifiedBy>Antoni Ludwik Łaszewski</cp:lastModifiedBy>
  <dcterms:created xsi:type="dcterms:W3CDTF">2015-06-05T18:17:20Z</dcterms:created>
  <dcterms:modified xsi:type="dcterms:W3CDTF">2026-08-13T22:30:12Z</dcterms:modified>
</cp:coreProperties>
</file>