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Publii\sites\antoni-l-laszewski\input\media\files\"/>
    </mc:Choice>
  </mc:AlternateContent>
  <xr:revisionPtr revIDLastSave="0" documentId="13_ncr:1_{191B7C95-D9FA-468B-A89E-9F58E11FEA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bliczeni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0" i="2" l="1"/>
  <c r="O20" i="2"/>
  <c r="O17" i="2"/>
  <c r="F21" i="2"/>
  <c r="F26" i="2" s="1"/>
  <c r="F28" i="2" s="1"/>
  <c r="F23" i="2" l="1"/>
  <c r="B15" i="2"/>
  <c r="W18" i="2" s="1"/>
  <c r="D14" i="2"/>
  <c r="D15" i="2" s="1"/>
  <c r="W20" i="2" s="1"/>
  <c r="E14" i="2"/>
  <c r="E15" i="2" s="1"/>
  <c r="W21" i="2" s="1"/>
  <c r="C11" i="2"/>
  <c r="C14" i="2"/>
  <c r="C15" i="2" s="1"/>
  <c r="W19" i="2" s="1"/>
  <c r="S17" i="2"/>
  <c r="C5" i="2"/>
  <c r="B6" i="2" s="1"/>
  <c r="O18" i="2" s="1"/>
  <c r="C8" i="2"/>
  <c r="B9" i="2" s="1"/>
  <c r="S18" i="2" s="1"/>
  <c r="B12" i="2"/>
  <c r="W22" i="2" l="1"/>
  <c r="D8" i="2"/>
  <c r="E8" i="2" s="1"/>
  <c r="F8" i="2" s="1"/>
  <c r="G8" i="2" s="1"/>
  <c r="H8" i="2" s="1"/>
  <c r="G9" i="2" s="1"/>
  <c r="S23" i="2" s="1"/>
  <c r="K11" i="2"/>
  <c r="J11" i="2"/>
  <c r="I11" i="2"/>
  <c r="H11" i="2"/>
  <c r="G11" i="2"/>
  <c r="F11" i="2"/>
  <c r="E11" i="2"/>
  <c r="D11" i="2"/>
  <c r="C9" i="2" l="1"/>
  <c r="S19" i="2" s="1"/>
  <c r="D9" i="2"/>
  <c r="E9" i="2"/>
  <c r="S21" i="2" s="1"/>
  <c r="F9" i="2"/>
  <c r="S22" i="2" s="1"/>
  <c r="C12" i="2"/>
  <c r="D12" i="2" s="1"/>
  <c r="E12" i="2" s="1"/>
  <c r="F12" i="2" s="1"/>
  <c r="G12" i="2" s="1"/>
  <c r="H12" i="2" s="1"/>
  <c r="I12" i="2" s="1"/>
  <c r="J12" i="2" s="1"/>
  <c r="K12" i="2" s="1"/>
  <c r="W28" i="2" s="1"/>
  <c r="D5" i="2"/>
  <c r="C6" i="2" s="1"/>
  <c r="S24" i="2" l="1"/>
  <c r="W29" i="2"/>
  <c r="E5" i="2"/>
  <c r="O19" i="2"/>
  <c r="D6" i="2" l="1"/>
  <c r="F5" i="2"/>
  <c r="E6" i="2" l="1"/>
  <c r="O21" i="2" s="1"/>
  <c r="G5" i="2"/>
  <c r="F6" i="2" s="1"/>
  <c r="H5" i="2" l="1"/>
  <c r="O22" i="2"/>
  <c r="I5" i="2" l="1"/>
  <c r="G6" i="2"/>
  <c r="O23" i="2" l="1"/>
  <c r="H6" i="2"/>
  <c r="J5" i="2"/>
  <c r="K5" i="2" s="1"/>
  <c r="L5" i="2" s="1"/>
  <c r="M5" i="2" s="1"/>
  <c r="L6" i="2" s="1"/>
  <c r="O24" i="2" l="1"/>
  <c r="O28" i="2"/>
  <c r="I6" i="2"/>
  <c r="O25" i="2" l="1"/>
  <c r="J6" i="2"/>
  <c r="O26" i="2" l="1"/>
  <c r="K6" i="2"/>
  <c r="O27" i="2" l="1"/>
  <c r="O29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Antoni Ludwik Łaszewski</author>
  </authors>
  <commentList>
    <comment ref="A3" authorId="0" shapeId="0" xr:uid="{2F5BC9FD-FE16-43EC-A43E-BDE46803424E}">
      <text>
        <r>
          <rPr>
            <sz val="9"/>
            <color indexed="81"/>
            <rFont val="Tahoma"/>
            <family val="2"/>
            <charset val="238"/>
          </rPr>
          <t>Nominał rośnie co miesiąc o inflację m/m dwa miesiące wcześniejszą. W ciągu roku wzrośnie więc tyle ile wyniesie inflacja r/r dwa miesiące przed końcem okresu.</t>
        </r>
      </text>
    </comment>
    <comment ref="C3" authorId="0" shapeId="0" xr:uid="{FB940690-2C05-4392-915C-CAE278D231A2}">
      <text>
        <r>
          <rPr>
            <sz val="9"/>
            <color indexed="81"/>
            <rFont val="Tahoma"/>
            <family val="2"/>
            <charset val="238"/>
          </rPr>
          <t>Inflacja prognozowana na czerwiec 2025</t>
        </r>
      </text>
    </comment>
    <comment ref="B5" authorId="0" shapeId="0" xr:uid="{C6105A09-0FB4-4026-850F-29784A510734}">
      <text>
        <r>
          <rPr>
            <sz val="9"/>
            <color indexed="81"/>
            <rFont val="Tahoma"/>
            <family val="2"/>
            <charset val="238"/>
          </rPr>
          <t>Nominał w dniu zakupu (sierpień 2025)</t>
        </r>
      </text>
    </comment>
    <comment ref="M5" authorId="0" shapeId="0" xr:uid="{2F82F644-EFE0-46C4-AD57-BF10027662C9}">
      <text>
        <r>
          <rPr>
            <sz val="9"/>
            <color indexed="81"/>
            <rFont val="Tahoma"/>
            <family val="2"/>
            <charset val="238"/>
          </rPr>
          <t>Nominał w dniu wykupu, nie ma kolejnego okresu (zaczynającego się 08.2036)</t>
        </r>
      </text>
    </comment>
    <comment ref="B6" authorId="0" shapeId="0" xr:uid="{44ABD031-7166-44BE-91DE-248FC9B81ADF}">
      <text>
        <r>
          <rPr>
            <sz val="9"/>
            <color indexed="81"/>
            <rFont val="Tahoma"/>
            <family val="2"/>
            <charset val="238"/>
          </rPr>
          <t>Odsetki za okres
sierpień 2025 - lipiec 2026</t>
        </r>
      </text>
    </comment>
    <comment ref="B11" authorId="0" shapeId="0" xr:uid="{E81A81C9-84F6-4603-92E8-479C08C6E772}">
      <text>
        <r>
          <rPr>
            <sz val="9"/>
            <color indexed="81"/>
            <rFont val="Tahoma"/>
            <family val="2"/>
            <charset val="238"/>
          </rPr>
          <t>Oprocentowanie w okresie sierpień 2025 - lipiec 2026</t>
        </r>
      </text>
    </comment>
    <comment ref="B12" authorId="0" shapeId="0" xr:uid="{1240F31B-AA77-4B27-9933-158EA0742BAD}">
      <text>
        <r>
          <rPr>
            <sz val="9"/>
            <color indexed="81"/>
            <rFont val="Tahoma"/>
            <family val="2"/>
            <charset val="238"/>
          </rPr>
          <t>Nominał + odsetki na lipiec 2026</t>
        </r>
      </text>
    </comment>
    <comment ref="B15" authorId="0" shapeId="0" xr:uid="{E2C6DF7E-EB6F-4004-B893-DDE16BD0C03A}">
      <text>
        <r>
          <rPr>
            <sz val="9"/>
            <color indexed="81"/>
            <rFont val="Tahoma"/>
            <family val="2"/>
            <charset val="238"/>
          </rPr>
          <t>Odsetki za okres
sierpień 2025 - lipiec 2026</t>
        </r>
      </text>
    </comment>
  </commentList>
</comments>
</file>

<file path=xl/sharedStrings.xml><?xml version="1.0" encoding="utf-8"?>
<sst xmlns="http://schemas.openxmlformats.org/spreadsheetml/2006/main" count="48" uniqueCount="31">
  <si>
    <t>IZ0836</t>
  </si>
  <si>
    <t>Inflacja r/r w czercu danego roku</t>
  </si>
  <si>
    <t>Nominał na początku okresu</t>
  </si>
  <si>
    <t>Odsetki za okres (płatne w sierpniu kolejnego roku)</t>
  </si>
  <si>
    <t>EDO</t>
  </si>
  <si>
    <t>Oprocentowanie obligacji w okresie</t>
  </si>
  <si>
    <t>Nominał + odsetki na koniec okresu</t>
  </si>
  <si>
    <t>XIRR</t>
  </si>
  <si>
    <t>Materiał zawiera prywatne opinie autora i nie stanowi rekomendacji inwestycyjnej. Inwestowanie w obligacje wiąże się z ryzykiem i powinno być poprzedzone wnikliwą analizą. Autor dołożył staranności, aby wszystkie opisy i wyliczenia nie zawierały błędów, nie może jednak tego zagwarantować.</t>
  </si>
  <si>
    <t>Oprocował: Antoni Ludwik Łaszewski</t>
  </si>
  <si>
    <t>X (Twitter): @AntoniLaszewski</t>
  </si>
  <si>
    <t>IZ0831</t>
  </si>
  <si>
    <t>COI</t>
  </si>
  <si>
    <t>Nominał 100 zł przez cały okres</t>
  </si>
  <si>
    <t>Początek rocznych okresów</t>
  </si>
  <si>
    <t>Realna rentowność IZ0836</t>
  </si>
  <si>
    <t>Realna rentowność IZ0831</t>
  </si>
  <si>
    <t>Pola z założeniami oznaczone na szaro, można je edytować</t>
  </si>
  <si>
    <t>LICZENIE REALNEJ RENTOWNOŚCI</t>
  </si>
  <si>
    <t>Cena zakupu</t>
  </si>
  <si>
    <t>Dzień zakupu</t>
  </si>
  <si>
    <t>Cena</t>
  </si>
  <si>
    <t>Rentowność</t>
  </si>
  <si>
    <t>Funkcja podstawia aktualny dzień, można edytować</t>
  </si>
  <si>
    <t>Wpisz aktualną</t>
  </si>
  <si>
    <t>Funkcja podstawia datę z IZ0836 (pole wyżej)</t>
  </si>
  <si>
    <t>laszewski.eu</t>
  </si>
  <si>
    <t>Makler Papierów Wartościowych nr 3828</t>
  </si>
  <si>
    <r>
      <t xml:space="preserve">Plik stanowi załącznik do artykułu: </t>
    </r>
    <r>
      <rPr>
        <i/>
        <sz val="11"/>
        <rFont val="Calibri"/>
        <family val="2"/>
        <charset val="238"/>
        <scheme val="minor"/>
      </rPr>
      <t>IZ0831 i IZ0836 – obligacje z Catalyst atrakcyjniejsze niż detaliczne</t>
    </r>
  </si>
  <si>
    <t>LinkedIn: Antoni Ludwik Łaszewski</t>
  </si>
  <si>
    <t>FUNKCJA NIEZALEŻNA OD POZOSTAŁYCH OBLICZEŃ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</si>
</sst>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.9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charset val="238"/>
      <scheme val="minor"/>
    </font>
    <font>
      <u/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3" fillId="2" borderId="1" xfId="0" applyFont="1" applyFill="1" applyBorder="1" applyAlignment="1">
      <alignment horizontal="center"/>
    </xf>
    <xf numFmtId="17" fontId="0" fillId="2" borderId="1" xfId="0" applyNumberFormat="1" applyFill="1" applyBorder="1"/>
    <xf numFmtId="0" fontId="0" fillId="4" borderId="2" xfId="0" applyFill="1" applyBorder="1"/>
    <xf numFmtId="164" fontId="0" fillId="4" borderId="2" xfId="1" applyNumberFormat="1" applyFont="1" applyFill="1" applyBorder="1"/>
    <xf numFmtId="0" fontId="0" fillId="2" borderId="2" xfId="0" applyFill="1" applyBorder="1"/>
    <xf numFmtId="4" fontId="0" fillId="2" borderId="2" xfId="0" applyNumberFormat="1" applyFill="1" applyBorder="1"/>
    <xf numFmtId="0" fontId="3" fillId="2" borderId="0" xfId="0" applyFont="1" applyFill="1" applyAlignment="1">
      <alignment horizontal="center"/>
    </xf>
    <xf numFmtId="164" fontId="0" fillId="2" borderId="2" xfId="1" applyNumberFormat="1" applyFont="1" applyFill="1" applyBorder="1"/>
    <xf numFmtId="14" fontId="0" fillId="2" borderId="3" xfId="0" applyNumberFormat="1" applyFill="1" applyBorder="1"/>
    <xf numFmtId="9" fontId="0" fillId="5" borderId="0" xfId="0" applyNumberFormat="1" applyFill="1" applyAlignment="1">
      <alignment horizontal="center"/>
    </xf>
    <xf numFmtId="0" fontId="0" fillId="2" borderId="3" xfId="0" applyFill="1" applyBorder="1"/>
    <xf numFmtId="14" fontId="0" fillId="2" borderId="0" xfId="0" applyNumberFormat="1" applyFill="1"/>
    <xf numFmtId="4" fontId="0" fillId="2" borderId="0" xfId="0" applyNumberFormat="1" applyFill="1"/>
    <xf numFmtId="0" fontId="3" fillId="2" borderId="3" xfId="0" applyFont="1" applyFill="1" applyBorder="1"/>
    <xf numFmtId="164" fontId="3" fillId="2" borderId="3" xfId="1" applyNumberFormat="1" applyFont="1" applyFill="1" applyBorder="1"/>
    <xf numFmtId="165" fontId="0" fillId="2" borderId="0" xfId="0" applyNumberFormat="1" applyFill="1"/>
    <xf numFmtId="0" fontId="4" fillId="2" borderId="0" xfId="0" applyFont="1" applyFill="1"/>
    <xf numFmtId="0" fontId="4" fillId="0" borderId="0" xfId="0" applyFont="1"/>
    <xf numFmtId="0" fontId="3" fillId="2" borderId="0" xfId="0" applyFont="1" applyFill="1"/>
    <xf numFmtId="0" fontId="1" fillId="2" borderId="0" xfId="0" applyFont="1" applyFill="1"/>
    <xf numFmtId="10" fontId="0" fillId="0" borderId="0" xfId="1" applyNumberFormat="1" applyFont="1"/>
    <xf numFmtId="164" fontId="0" fillId="2" borderId="0" xfId="1" applyNumberFormat="1" applyFont="1" applyFill="1" applyBorder="1" applyAlignment="1"/>
    <xf numFmtId="14" fontId="6" fillId="2" borderId="0" xfId="0" applyNumberFormat="1" applyFont="1" applyFill="1"/>
    <xf numFmtId="164" fontId="3" fillId="2" borderId="0" xfId="1" applyNumberFormat="1" applyFont="1" applyFill="1"/>
    <xf numFmtId="2" fontId="0" fillId="5" borderId="0" xfId="0" applyNumberFormat="1" applyFill="1" applyAlignment="1">
      <alignment horizontal="center"/>
    </xf>
    <xf numFmtId="14" fontId="6" fillId="5" borderId="0" xfId="0" applyNumberFormat="1" applyFont="1" applyFill="1"/>
    <xf numFmtId="0" fontId="0" fillId="6" borderId="0" xfId="0" applyFill="1"/>
    <xf numFmtId="0" fontId="11" fillId="2" borderId="0" xfId="2" applyFont="1" applyFill="1"/>
    <xf numFmtId="0" fontId="9" fillId="0" borderId="0" xfId="2" applyFont="1"/>
    <xf numFmtId="0" fontId="12" fillId="2" borderId="0" xfId="2" applyFont="1" applyFill="1"/>
    <xf numFmtId="0" fontId="0" fillId="3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0" fillId="2" borderId="0" xfId="1" applyNumberFormat="1" applyFont="1" applyFill="1" applyBorder="1" applyAlignment="1">
      <alignment horizontal="center" vertical="center"/>
    </xf>
    <xf numFmtId="0" fontId="0" fillId="7" borderId="0" xfId="0" applyFill="1" applyAlignment="1">
      <alignment horizontal="left" vertical="center"/>
    </xf>
    <xf numFmtId="0" fontId="8" fillId="7" borderId="0" xfId="0" applyFont="1" applyFill="1" applyAlignment="1">
      <alignment horizontal="left"/>
    </xf>
    <xf numFmtId="2" fontId="0" fillId="5" borderId="0" xfId="0" applyNumberFormat="1" applyFill="1" applyAlignment="1">
      <alignment horizontal="left"/>
    </xf>
    <xf numFmtId="0" fontId="3" fillId="6" borderId="0" xfId="0" applyFont="1" applyFill="1" applyAlignment="1">
      <alignment horizontal="center" wrapText="1"/>
    </xf>
    <xf numFmtId="0" fontId="0" fillId="6" borderId="0" xfId="0" applyFill="1" applyAlignment="1">
      <alignment horizontal="center"/>
    </xf>
  </cellXfs>
  <cellStyles count="3">
    <cellStyle name="Hiperłącze" xfId="2" builtinId="8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aszewski.eu/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laszewski.eu/blog/iz0831-iz0836-obligacje-catalyst" TargetMode="External"/><Relationship Id="rId1" Type="http://schemas.openxmlformats.org/officeDocument/2006/relationships/hyperlink" Target="https://x.com/AntoniLaszewski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linkedin.com/in/antonilaszews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403F5-F0AB-4049-AF41-F57A6723097F}">
  <dimension ref="A1:X41"/>
  <sheetViews>
    <sheetView tabSelected="1" workbookViewId="0"/>
  </sheetViews>
  <sheetFormatPr defaultRowHeight="15" x14ac:dyDescent="0.25"/>
  <cols>
    <col min="1" max="1" width="47.85546875" customWidth="1"/>
    <col min="2" max="2" width="9.5703125" bestFit="1" customWidth="1"/>
    <col min="11" max="11" width="9.42578125" customWidth="1"/>
    <col min="14" max="14" width="10.140625" bestFit="1" customWidth="1"/>
    <col min="17" max="17" width="5.7109375" customWidth="1"/>
    <col min="18" max="18" width="10.140625" bestFit="1" customWidth="1"/>
    <col min="19" max="19" width="12" bestFit="1" customWidth="1"/>
    <col min="20" max="20" width="9.140625" customWidth="1"/>
    <col min="21" max="21" width="5.7109375" customWidth="1"/>
    <col min="22" max="22" width="10.140625" customWidth="1"/>
  </cols>
  <sheetData>
    <row r="1" spans="1:24" x14ac:dyDescent="0.25">
      <c r="A1" s="1"/>
      <c r="B1" s="32" t="s">
        <v>14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0</v>
      </c>
      <c r="B2" s="3">
        <v>45870</v>
      </c>
      <c r="C2" s="3">
        <v>46235</v>
      </c>
      <c r="D2" s="3">
        <v>46600</v>
      </c>
      <c r="E2" s="3">
        <v>46966</v>
      </c>
      <c r="F2" s="3">
        <v>47331</v>
      </c>
      <c r="G2" s="3">
        <v>47696</v>
      </c>
      <c r="H2" s="3">
        <v>48061</v>
      </c>
      <c r="I2" s="3">
        <v>48427</v>
      </c>
      <c r="J2" s="3">
        <v>48792</v>
      </c>
      <c r="K2" s="3">
        <v>49157</v>
      </c>
      <c r="L2" s="3">
        <v>49522</v>
      </c>
      <c r="M2" s="3">
        <v>49888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x14ac:dyDescent="0.25">
      <c r="A3" s="4" t="s">
        <v>1</v>
      </c>
      <c r="B3" s="5"/>
      <c r="C3" s="5">
        <v>3.7999999999999999E-2</v>
      </c>
      <c r="D3" s="5">
        <v>2.5999999999999999E-2</v>
      </c>
      <c r="E3" s="5">
        <v>2.5000000000000001E-2</v>
      </c>
      <c r="F3" s="5">
        <v>2.5000000000000001E-2</v>
      </c>
      <c r="G3" s="5">
        <v>2.5000000000000001E-2</v>
      </c>
      <c r="H3" s="5">
        <v>2.5000000000000001E-2</v>
      </c>
      <c r="I3" s="5">
        <v>2.5000000000000001E-2</v>
      </c>
      <c r="J3" s="5">
        <v>2.5000000000000001E-2</v>
      </c>
      <c r="K3" s="5">
        <v>2.5000000000000001E-2</v>
      </c>
      <c r="L3" s="5">
        <v>2.5000000000000001E-2</v>
      </c>
      <c r="M3" s="5">
        <v>2.5000000000000001E-2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25">
      <c r="A4" s="2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33"/>
      <c r="O4" s="33"/>
      <c r="P4" s="1"/>
      <c r="Q4" s="1"/>
      <c r="R4" s="33"/>
      <c r="S4" s="33"/>
      <c r="T4" s="1"/>
      <c r="U4" s="1"/>
      <c r="V4" s="1"/>
      <c r="W4" s="1"/>
      <c r="X4" s="1"/>
    </row>
    <row r="5" spans="1:24" x14ac:dyDescent="0.25">
      <c r="A5" s="6" t="s">
        <v>2</v>
      </c>
      <c r="B5" s="7">
        <v>1000</v>
      </c>
      <c r="C5" s="7">
        <f>B5*(C3+1)</f>
        <v>1038</v>
      </c>
      <c r="D5" s="7">
        <f t="shared" ref="D5:J5" si="0">C5*(D3+1)</f>
        <v>1064.9880000000001</v>
      </c>
      <c r="E5" s="7">
        <f t="shared" si="0"/>
        <v>1091.6126999999999</v>
      </c>
      <c r="F5" s="7">
        <f t="shared" si="0"/>
        <v>1118.9030174999998</v>
      </c>
      <c r="G5" s="7">
        <f t="shared" si="0"/>
        <v>1146.8755929374997</v>
      </c>
      <c r="H5" s="7">
        <f t="shared" si="0"/>
        <v>1175.5474827609371</v>
      </c>
      <c r="I5" s="7">
        <f t="shared" si="0"/>
        <v>1204.9361698299604</v>
      </c>
      <c r="J5" s="7">
        <f t="shared" si="0"/>
        <v>1235.0595740757092</v>
      </c>
      <c r="K5" s="7">
        <f>J5*(K3+1)</f>
        <v>1265.9360634276018</v>
      </c>
      <c r="L5" s="7">
        <f>K5*(L3+1)</f>
        <v>1297.5844650132917</v>
      </c>
      <c r="M5" s="7">
        <f>L5*(M3+1)</f>
        <v>1330.0240766386239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5">
      <c r="A6" s="6" t="s">
        <v>3</v>
      </c>
      <c r="B6" s="7">
        <f>C5*2%</f>
        <v>20.76</v>
      </c>
      <c r="C6" s="7">
        <f>D5*2%</f>
        <v>21.299760000000003</v>
      </c>
      <c r="D6" s="7">
        <f t="shared" ref="D6:K6" si="1">E5*2%</f>
        <v>21.832253999999999</v>
      </c>
      <c r="E6" s="7">
        <f>F5*2%</f>
        <v>22.378060349999995</v>
      </c>
      <c r="F6" s="7">
        <f>G5*2%</f>
        <v>22.937511858749996</v>
      </c>
      <c r="G6" s="7">
        <f t="shared" si="1"/>
        <v>23.510949655218742</v>
      </c>
      <c r="H6" s="7">
        <f t="shared" si="1"/>
        <v>24.098723396599208</v>
      </c>
      <c r="I6" s="7">
        <f t="shared" si="1"/>
        <v>24.701191481514183</v>
      </c>
      <c r="J6" s="7">
        <f t="shared" si="1"/>
        <v>25.318721268552036</v>
      </c>
      <c r="K6" s="7">
        <f t="shared" si="1"/>
        <v>25.951689300265834</v>
      </c>
      <c r="L6" s="7">
        <f>M5*2%</f>
        <v>26.600481532772477</v>
      </c>
      <c r="M6" s="6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25">
      <c r="A7" s="2" t="s">
        <v>11</v>
      </c>
      <c r="B7" s="7"/>
      <c r="C7" s="7"/>
      <c r="D7" s="7"/>
      <c r="E7" s="7"/>
      <c r="F7" s="7"/>
      <c r="G7" s="7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25">
      <c r="A8" s="6" t="s">
        <v>2</v>
      </c>
      <c r="B8" s="7">
        <v>1000</v>
      </c>
      <c r="C8" s="7">
        <f>B8*(C3+1)</f>
        <v>1038</v>
      </c>
      <c r="D8" s="7">
        <f t="shared" ref="D8:H8" si="2">C8*(D3+1)</f>
        <v>1064.9880000000001</v>
      </c>
      <c r="E8" s="7">
        <f t="shared" si="2"/>
        <v>1091.6126999999999</v>
      </c>
      <c r="F8" s="7">
        <f t="shared" si="2"/>
        <v>1118.9030174999998</v>
      </c>
      <c r="G8" s="7">
        <f t="shared" si="2"/>
        <v>1146.8755929374997</v>
      </c>
      <c r="H8" s="7">
        <f t="shared" si="2"/>
        <v>1175.5474827609371</v>
      </c>
      <c r="I8" s="1"/>
      <c r="J8" s="1"/>
      <c r="K8" s="1"/>
      <c r="L8" s="1"/>
      <c r="M8" s="1"/>
      <c r="N8" s="33"/>
      <c r="O8" s="33"/>
      <c r="P8" s="1"/>
      <c r="Q8" s="1"/>
      <c r="R8" s="33"/>
      <c r="S8" s="33"/>
      <c r="T8" s="1"/>
      <c r="U8" s="1"/>
      <c r="V8" s="1"/>
      <c r="W8" s="1"/>
      <c r="X8" s="1"/>
    </row>
    <row r="9" spans="1:24" x14ac:dyDescent="0.25">
      <c r="A9" s="6" t="s">
        <v>3</v>
      </c>
      <c r="B9" s="7">
        <f>C8*1.75%</f>
        <v>18.165000000000003</v>
      </c>
      <c r="C9" s="7">
        <f t="shared" ref="C9:G9" si="3">D8*1.75%</f>
        <v>18.637290000000004</v>
      </c>
      <c r="D9" s="7">
        <f t="shared" si="3"/>
        <v>19.103222250000002</v>
      </c>
      <c r="E9" s="7">
        <f t="shared" si="3"/>
        <v>19.580802806249999</v>
      </c>
      <c r="F9" s="7">
        <f t="shared" si="3"/>
        <v>20.070322876406248</v>
      </c>
      <c r="G9" s="7">
        <f t="shared" si="3"/>
        <v>20.572080948316401</v>
      </c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8" t="s">
        <v>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6" t="s">
        <v>5</v>
      </c>
      <c r="B11" s="9">
        <v>6.5500000000000003E-2</v>
      </c>
      <c r="C11" s="9">
        <f>C3+2%</f>
        <v>5.7999999999999996E-2</v>
      </c>
      <c r="D11" s="9">
        <f t="shared" ref="D11:J11" si="4">D3+2%</f>
        <v>4.5999999999999999E-2</v>
      </c>
      <c r="E11" s="9">
        <f t="shared" si="4"/>
        <v>4.4999999999999998E-2</v>
      </c>
      <c r="F11" s="9">
        <f t="shared" si="4"/>
        <v>4.4999999999999998E-2</v>
      </c>
      <c r="G11" s="9">
        <f t="shared" si="4"/>
        <v>4.4999999999999998E-2</v>
      </c>
      <c r="H11" s="9">
        <f t="shared" si="4"/>
        <v>4.4999999999999998E-2</v>
      </c>
      <c r="I11" s="9">
        <f t="shared" si="4"/>
        <v>4.4999999999999998E-2</v>
      </c>
      <c r="J11" s="9">
        <f t="shared" si="4"/>
        <v>4.4999999999999998E-2</v>
      </c>
      <c r="K11" s="9">
        <f>K3+2%</f>
        <v>4.4999999999999998E-2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6" t="s">
        <v>6</v>
      </c>
      <c r="B12" s="7">
        <f>100*(1+B11)</f>
        <v>106.55000000000001</v>
      </c>
      <c r="C12" s="7">
        <f t="shared" ref="C12:I12" si="5">B12*(1+C11)</f>
        <v>112.72990000000001</v>
      </c>
      <c r="D12" s="7">
        <f t="shared" si="5"/>
        <v>117.91547540000002</v>
      </c>
      <c r="E12" s="7">
        <f t="shared" si="5"/>
        <v>123.22167179300001</v>
      </c>
      <c r="F12" s="7">
        <f t="shared" si="5"/>
        <v>128.76664702368501</v>
      </c>
      <c r="G12" s="7">
        <f t="shared" si="5"/>
        <v>134.56114613975083</v>
      </c>
      <c r="H12" s="7">
        <f t="shared" si="5"/>
        <v>140.61639771603961</v>
      </c>
      <c r="I12" s="7">
        <f t="shared" si="5"/>
        <v>146.94413561326138</v>
      </c>
      <c r="J12" s="7">
        <f>I12*(1+J11)</f>
        <v>153.55662171585814</v>
      </c>
      <c r="K12" s="7">
        <f>J12*(1+K11)</f>
        <v>160.46666969307174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8" t="s">
        <v>12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6" t="s">
        <v>5</v>
      </c>
      <c r="B14" s="9">
        <v>6.3E-2</v>
      </c>
      <c r="C14" s="9">
        <f>C3+1.5%</f>
        <v>5.2999999999999999E-2</v>
      </c>
      <c r="D14" s="9">
        <f t="shared" ref="D14:E14" si="6">D3+1.5%</f>
        <v>4.0999999999999995E-2</v>
      </c>
      <c r="E14" s="9">
        <f t="shared" si="6"/>
        <v>0.04</v>
      </c>
      <c r="F14" s="9"/>
      <c r="G14" s="35" t="s">
        <v>13</v>
      </c>
      <c r="H14" s="35"/>
      <c r="I14" s="35"/>
      <c r="J14" s="23"/>
      <c r="K14" s="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6" t="s">
        <v>3</v>
      </c>
      <c r="B15" s="7">
        <f>B14*100</f>
        <v>6.3</v>
      </c>
      <c r="C15" s="7">
        <f t="shared" ref="C15:E15" si="7">C14*100</f>
        <v>5.3</v>
      </c>
      <c r="D15" s="7">
        <f t="shared" si="7"/>
        <v>4.0999999999999996</v>
      </c>
      <c r="E15" s="7">
        <f t="shared" si="7"/>
        <v>4</v>
      </c>
      <c r="F15" s="7"/>
      <c r="G15" s="35"/>
      <c r="H15" s="35"/>
      <c r="I15" s="35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3" t="s">
        <v>0</v>
      </c>
      <c r="O16" s="33"/>
      <c r="P16" s="1"/>
      <c r="Q16" s="1"/>
      <c r="R16" s="34" t="s">
        <v>11</v>
      </c>
      <c r="S16" s="34"/>
      <c r="T16" s="1"/>
      <c r="U16" s="1"/>
      <c r="V16" s="34" t="s">
        <v>12</v>
      </c>
      <c r="W16" s="34"/>
      <c r="X16" s="1"/>
    </row>
    <row r="17" spans="1:24" x14ac:dyDescent="0.25">
      <c r="A17" s="1"/>
      <c r="B17" s="17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0">
        <v>45894</v>
      </c>
      <c r="O17" s="12">
        <f>-B5*P18</f>
        <v>-890</v>
      </c>
      <c r="P17" s="1"/>
      <c r="Q17" s="1"/>
      <c r="R17" s="10">
        <v>45894</v>
      </c>
      <c r="S17" s="12">
        <f>-B8*T18</f>
        <v>-940</v>
      </c>
      <c r="T17" s="1"/>
      <c r="U17" s="1"/>
      <c r="V17" s="10">
        <v>45894</v>
      </c>
      <c r="W17" s="12">
        <v>-100</v>
      </c>
      <c r="X17" s="1"/>
    </row>
    <row r="18" spans="1:24" ht="15" customHeight="1" x14ac:dyDescent="0.25">
      <c r="A18" s="1"/>
      <c r="B18" s="1"/>
      <c r="C18" s="39" t="s">
        <v>18</v>
      </c>
      <c r="D18" s="39"/>
      <c r="E18" s="39"/>
      <c r="F18" s="39"/>
      <c r="G18" s="39"/>
      <c r="H18" s="39"/>
      <c r="I18" s="39"/>
      <c r="J18" s="39"/>
      <c r="K18" s="39"/>
      <c r="L18" s="39"/>
      <c r="M18" s="1"/>
      <c r="N18" s="13">
        <v>46259</v>
      </c>
      <c r="O18" s="14">
        <f>B6</f>
        <v>20.76</v>
      </c>
      <c r="P18" s="11">
        <v>0.89</v>
      </c>
      <c r="Q18" s="1"/>
      <c r="R18" s="13">
        <v>46259</v>
      </c>
      <c r="S18" s="14">
        <f>B9</f>
        <v>18.165000000000003</v>
      </c>
      <c r="T18" s="11">
        <v>0.94</v>
      </c>
      <c r="U18" s="1"/>
      <c r="V18" s="13">
        <v>46259</v>
      </c>
      <c r="W18" s="14">
        <f>B15</f>
        <v>6.3</v>
      </c>
      <c r="X18" s="1"/>
    </row>
    <row r="19" spans="1:24" x14ac:dyDescent="0.25">
      <c r="A19" s="1"/>
      <c r="B19" s="1"/>
      <c r="C19" s="40" t="s">
        <v>30</v>
      </c>
      <c r="D19" s="40"/>
      <c r="E19" s="40"/>
      <c r="F19" s="40"/>
      <c r="G19" s="40"/>
      <c r="H19" s="40"/>
      <c r="I19" s="40"/>
      <c r="J19" s="40"/>
      <c r="K19" s="40"/>
      <c r="L19" s="40"/>
      <c r="M19" s="1"/>
      <c r="N19" s="13">
        <v>46624</v>
      </c>
      <c r="O19" s="14">
        <f>C6</f>
        <v>21.299760000000003</v>
      </c>
      <c r="P19" s="1" t="s">
        <v>19</v>
      </c>
      <c r="Q19" s="1"/>
      <c r="R19" s="13">
        <v>46624</v>
      </c>
      <c r="S19" s="14">
        <f>C9</f>
        <v>18.637290000000004</v>
      </c>
      <c r="T19" s="1" t="s">
        <v>19</v>
      </c>
      <c r="U19" s="1"/>
      <c r="V19" s="13">
        <v>46624</v>
      </c>
      <c r="W19" s="14">
        <f>C15</f>
        <v>5.3</v>
      </c>
      <c r="X19" s="1"/>
    </row>
    <row r="20" spans="1:24" x14ac:dyDescent="0.25">
      <c r="A20" s="1"/>
      <c r="B20" s="1"/>
      <c r="C20" s="28"/>
      <c r="D20" s="34" t="s">
        <v>15</v>
      </c>
      <c r="E20" s="34"/>
      <c r="F20" s="34"/>
      <c r="G20" s="1"/>
      <c r="H20" s="1"/>
      <c r="I20" s="1"/>
      <c r="J20" s="1"/>
      <c r="K20" s="1"/>
      <c r="L20" s="28"/>
      <c r="M20" s="1"/>
      <c r="N20" s="13">
        <v>46990</v>
      </c>
      <c r="O20" s="14">
        <f>D6</f>
        <v>21.832253999999999</v>
      </c>
      <c r="P20" s="1"/>
      <c r="Q20" s="1"/>
      <c r="R20" s="13">
        <v>46990</v>
      </c>
      <c r="S20" s="14">
        <f>D9</f>
        <v>19.103222250000002</v>
      </c>
      <c r="T20" s="1"/>
      <c r="U20" s="1"/>
      <c r="V20" s="13">
        <v>46990</v>
      </c>
      <c r="W20" s="14">
        <f>D15</f>
        <v>4.0999999999999996</v>
      </c>
      <c r="X20" s="1"/>
    </row>
    <row r="21" spans="1:24" x14ac:dyDescent="0.25">
      <c r="A21" s="1"/>
      <c r="B21" s="1"/>
      <c r="C21" s="28"/>
      <c r="D21" s="1" t="s">
        <v>20</v>
      </c>
      <c r="E21" s="1"/>
      <c r="F21" s="27">
        <f ca="1">TODAY()</f>
        <v>46247</v>
      </c>
      <c r="G21" s="37" t="s">
        <v>23</v>
      </c>
      <c r="H21" s="37"/>
      <c r="I21" s="37"/>
      <c r="J21" s="37"/>
      <c r="K21" s="37"/>
      <c r="L21" s="28"/>
      <c r="M21" s="1"/>
      <c r="N21" s="13">
        <v>47355</v>
      </c>
      <c r="O21" s="14">
        <f>E6</f>
        <v>22.378060349999995</v>
      </c>
      <c r="P21" s="1"/>
      <c r="Q21" s="1"/>
      <c r="R21" s="13">
        <v>47355</v>
      </c>
      <c r="S21" s="14">
        <f>E9</f>
        <v>19.580802806249999</v>
      </c>
      <c r="T21" s="1"/>
      <c r="U21" s="1"/>
      <c r="V21" s="13">
        <v>47355</v>
      </c>
      <c r="W21" s="14">
        <f>E15+100</f>
        <v>104</v>
      </c>
      <c r="X21" s="1"/>
    </row>
    <row r="22" spans="1:24" x14ac:dyDescent="0.25">
      <c r="A22" s="1"/>
      <c r="B22" s="1"/>
      <c r="C22" s="28"/>
      <c r="D22" s="1" t="s">
        <v>21</v>
      </c>
      <c r="E22" s="1"/>
      <c r="F22" s="26">
        <v>89</v>
      </c>
      <c r="G22" s="1" t="s">
        <v>24</v>
      </c>
      <c r="H22" s="1"/>
      <c r="I22" s="1"/>
      <c r="J22" s="1"/>
      <c r="K22" s="1"/>
      <c r="L22" s="28"/>
      <c r="M22" s="1"/>
      <c r="N22" s="13">
        <v>47720</v>
      </c>
      <c r="O22" s="14">
        <f>F6</f>
        <v>22.937511858749996</v>
      </c>
      <c r="P22" s="1"/>
      <c r="Q22" s="1"/>
      <c r="R22" s="13">
        <v>47720</v>
      </c>
      <c r="S22" s="14">
        <f>F9</f>
        <v>20.070322876406248</v>
      </c>
      <c r="T22" s="1"/>
      <c r="U22" s="1"/>
      <c r="V22" s="15" t="s">
        <v>7</v>
      </c>
      <c r="W22" s="16">
        <f>XIRR(W17:W21,V17:V21)</f>
        <v>4.9710091948509214E-2</v>
      </c>
      <c r="X22" s="1"/>
    </row>
    <row r="23" spans="1:24" x14ac:dyDescent="0.25">
      <c r="A23" s="1"/>
      <c r="B23" s="1"/>
      <c r="C23" s="28"/>
      <c r="D23" s="20" t="s">
        <v>22</v>
      </c>
      <c r="E23" s="20"/>
      <c r="F23" s="25">
        <f ca="1">YIELD(F21,DATE(2036,8,25),2%,F22,100,1)</f>
        <v>3.3059431637324416E-2</v>
      </c>
      <c r="G23" s="1"/>
      <c r="H23" s="1"/>
      <c r="I23" s="1"/>
      <c r="J23" s="1"/>
      <c r="K23" s="1"/>
      <c r="L23" s="28"/>
      <c r="M23" s="1"/>
      <c r="N23" s="13">
        <v>48085</v>
      </c>
      <c r="O23" s="14">
        <f>G6</f>
        <v>23.510949655218742</v>
      </c>
      <c r="P23" s="1"/>
      <c r="Q23" s="1"/>
      <c r="R23" s="13">
        <v>48085</v>
      </c>
      <c r="S23" s="14">
        <f>G9+H8</f>
        <v>1196.1195637092535</v>
      </c>
      <c r="T23" s="1"/>
      <c r="U23" s="1"/>
      <c r="V23" s="13"/>
      <c r="W23" s="14"/>
      <c r="X23" s="1"/>
    </row>
    <row r="24" spans="1:24" x14ac:dyDescent="0.25">
      <c r="A24" s="1"/>
      <c r="B24" s="1"/>
      <c r="C24" s="28"/>
      <c r="D24" s="1"/>
      <c r="E24" s="1"/>
      <c r="F24" s="1"/>
      <c r="G24" s="1"/>
      <c r="H24" s="1"/>
      <c r="I24" s="1"/>
      <c r="J24" s="1"/>
      <c r="K24" s="1"/>
      <c r="L24" s="28"/>
      <c r="M24" s="1"/>
      <c r="N24" s="13">
        <v>48451</v>
      </c>
      <c r="O24" s="14">
        <f>H6</f>
        <v>24.098723396599208</v>
      </c>
      <c r="P24" s="1"/>
      <c r="Q24" s="1"/>
      <c r="R24" s="15" t="s">
        <v>7</v>
      </c>
      <c r="S24" s="16">
        <f>XIRR(S17:S23,R17:R23)</f>
        <v>5.6702569127082825E-2</v>
      </c>
      <c r="T24" s="1"/>
      <c r="U24" s="1"/>
      <c r="V24" s="1"/>
      <c r="W24" s="1"/>
      <c r="X24" s="1"/>
    </row>
    <row r="25" spans="1:24" x14ac:dyDescent="0.25">
      <c r="A25" s="1"/>
      <c r="B25" s="1"/>
      <c r="C25" s="28"/>
      <c r="D25" s="34" t="s">
        <v>16</v>
      </c>
      <c r="E25" s="34"/>
      <c r="F25" s="34"/>
      <c r="G25" s="1"/>
      <c r="H25" s="1"/>
      <c r="I25" s="1"/>
      <c r="J25" s="1"/>
      <c r="K25" s="1"/>
      <c r="L25" s="28"/>
      <c r="M25" s="1"/>
      <c r="N25" s="13">
        <v>48816</v>
      </c>
      <c r="O25" s="14">
        <f>I6</f>
        <v>24.701191481514183</v>
      </c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28"/>
      <c r="D26" s="1" t="s">
        <v>20</v>
      </c>
      <c r="E26" s="1"/>
      <c r="F26" s="24">
        <f ca="1">F21</f>
        <v>46247</v>
      </c>
      <c r="G26" s="36" t="s">
        <v>25</v>
      </c>
      <c r="H26" s="36"/>
      <c r="I26" s="36"/>
      <c r="J26" s="36"/>
      <c r="K26" s="36"/>
      <c r="L26" s="28"/>
      <c r="M26" s="1"/>
      <c r="N26" s="13">
        <v>49181</v>
      </c>
      <c r="O26" s="14">
        <f>J6</f>
        <v>25.318721268552036</v>
      </c>
      <c r="P26" s="1"/>
      <c r="Q26" s="1"/>
      <c r="R26" s="1"/>
      <c r="S26" s="1"/>
      <c r="T26" s="1"/>
      <c r="U26" s="1"/>
      <c r="V26" s="34" t="s">
        <v>4</v>
      </c>
      <c r="W26" s="34"/>
      <c r="X26" s="1"/>
    </row>
    <row r="27" spans="1:24" x14ac:dyDescent="0.25">
      <c r="A27" s="1"/>
      <c r="B27" s="1"/>
      <c r="C27" s="28"/>
      <c r="D27" s="1" t="s">
        <v>21</v>
      </c>
      <c r="E27" s="1"/>
      <c r="F27" s="26">
        <v>94</v>
      </c>
      <c r="G27" s="1" t="s">
        <v>24</v>
      </c>
      <c r="H27" s="1"/>
      <c r="I27" s="1"/>
      <c r="J27" s="1"/>
      <c r="K27" s="1"/>
      <c r="L27" s="28"/>
      <c r="M27" s="1"/>
      <c r="N27" s="13">
        <v>49546</v>
      </c>
      <c r="O27" s="14">
        <f>K6</f>
        <v>25.951689300265834</v>
      </c>
      <c r="P27" s="1"/>
      <c r="Q27" s="1"/>
      <c r="R27" s="1"/>
      <c r="S27" s="1"/>
      <c r="T27" s="1"/>
      <c r="U27" s="1"/>
      <c r="V27" s="10">
        <v>45894</v>
      </c>
      <c r="W27" s="12">
        <v>-100</v>
      </c>
      <c r="X27" s="1"/>
    </row>
    <row r="28" spans="1:24" x14ac:dyDescent="0.25">
      <c r="A28" s="1"/>
      <c r="B28" s="1"/>
      <c r="C28" s="28"/>
      <c r="D28" s="20" t="s">
        <v>22</v>
      </c>
      <c r="E28" s="20"/>
      <c r="F28" s="25">
        <f ca="1">YIELD(F26,DATE(2031,8,25),1.75%,F27,100,1)</f>
        <v>3.0539069407575524E-2</v>
      </c>
      <c r="G28" s="1"/>
      <c r="H28" s="1"/>
      <c r="I28" s="1"/>
      <c r="J28" s="1"/>
      <c r="K28" s="1"/>
      <c r="L28" s="28"/>
      <c r="M28" s="1"/>
      <c r="N28" s="13">
        <v>49912</v>
      </c>
      <c r="O28" s="14">
        <f>L6+M5</f>
        <v>1356.6245581713963</v>
      </c>
      <c r="P28" s="1"/>
      <c r="Q28" s="13"/>
      <c r="R28" s="1"/>
      <c r="S28" s="1"/>
      <c r="T28" s="1"/>
      <c r="U28" s="1"/>
      <c r="V28" s="13">
        <v>49546</v>
      </c>
      <c r="W28" s="14">
        <f>K12</f>
        <v>160.46666969307174</v>
      </c>
      <c r="X28" s="1"/>
    </row>
    <row r="29" spans="1:24" x14ac:dyDescent="0.25">
      <c r="A29" s="1"/>
      <c r="B29" s="1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1"/>
      <c r="N29" s="15" t="s">
        <v>7</v>
      </c>
      <c r="O29" s="16">
        <f>XIRR(O17:O28,N17:N28)</f>
        <v>5.9227159619331352E-2</v>
      </c>
      <c r="P29" s="1"/>
      <c r="Q29" s="13"/>
      <c r="R29" s="1"/>
      <c r="S29" s="1"/>
      <c r="T29" s="1"/>
      <c r="U29" s="1"/>
      <c r="V29" s="15" t="s">
        <v>7</v>
      </c>
      <c r="W29" s="16">
        <f>XIRR(W27:W28,V27:V28)</f>
        <v>4.8400542140007011E-2</v>
      </c>
      <c r="X29" s="1"/>
    </row>
    <row r="30" spans="1:24" x14ac:dyDescent="0.25">
      <c r="A30" s="38" t="s">
        <v>17</v>
      </c>
      <c r="B30" s="3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s="19" customFormat="1" x14ac:dyDescent="0.25">
      <c r="A31" s="18" t="s">
        <v>8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</row>
    <row r="32" spans="1:24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20" t="s">
        <v>9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t="s">
        <v>27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29" t="s">
        <v>26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21" t="s">
        <v>10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30" t="s">
        <v>29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s="1" customFormat="1" x14ac:dyDescent="0.25">
      <c r="A38" s="31" t="s">
        <v>28</v>
      </c>
    </row>
    <row r="41" spans="1:24" x14ac:dyDescent="0.25">
      <c r="T41" s="22"/>
    </row>
  </sheetData>
  <mergeCells count="17">
    <mergeCell ref="G26:K26"/>
    <mergeCell ref="G21:K21"/>
    <mergeCell ref="A30:B30"/>
    <mergeCell ref="V16:W16"/>
    <mergeCell ref="V26:W26"/>
    <mergeCell ref="D20:F20"/>
    <mergeCell ref="D25:F25"/>
    <mergeCell ref="C18:L18"/>
    <mergeCell ref="C19:L19"/>
    <mergeCell ref="B1:M1"/>
    <mergeCell ref="N16:O16"/>
    <mergeCell ref="N4:O4"/>
    <mergeCell ref="R4:S4"/>
    <mergeCell ref="N8:O8"/>
    <mergeCell ref="R8:S8"/>
    <mergeCell ref="R16:S16"/>
    <mergeCell ref="G14:I15"/>
  </mergeCells>
  <hyperlinks>
    <hyperlink ref="A36" r:id="rId1" display="X (Twitter): @antonilaszewski" xr:uid="{C9FDB56D-C8F7-4123-BF24-C34BD9753A09}"/>
    <hyperlink ref="A38" r:id="rId2" display="Plik stanowi załącznik do posta IZ0831 i IZ0836 – obligacje z Catalyst atrakcyjniejsze niż detaliczne" xr:uid="{19371572-714C-48C0-91B2-54650AFF90BA}"/>
    <hyperlink ref="A35" r:id="rId3" xr:uid="{F21B0A43-E8D7-4293-9B3F-3905E5036CDA}"/>
    <hyperlink ref="A37" r:id="rId4" display="LinkedIn: AntoniLaszewski" xr:uid="{995E1CA7-6CA8-4936-9901-E4D1D278F6A2}"/>
  </hyperlinks>
  <pageMargins left="0.7" right="0.7" top="0.75" bottom="0.75" header="0.3" footer="0.3"/>
  <pageSetup paperSize="9" orientation="portrait" r:id="rId5"/>
  <legacy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Obliczenia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obliczenia atrakcyjności IZ0836 i IZ0831</dc:title>
  <dc:creator>Antoni Ludwik Łaszewski</dc:creator>
  <cp:lastModifiedBy>Antoni Ludwik Łaszewski</cp:lastModifiedBy>
  <dcterms:created xsi:type="dcterms:W3CDTF">2015-06-05T18:17:20Z</dcterms:created>
  <dcterms:modified xsi:type="dcterms:W3CDTF">2026-08-13T20:34:47Z</dcterms:modified>
</cp:coreProperties>
</file>